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1\02 HZS_PCR\Revize_Krycí list\12. výzva_IZS (SC 2.1 MRR)\Pravidla, verze 3_změnová\"/>
    </mc:Choice>
  </mc:AlternateContent>
  <xr:revisionPtr revIDLastSave="0" documentId="13_ncr:1_{538B4875-2535-44D7-B2A1-01DE8D3991D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definedNames>
    <definedName name="_ftn1" localSheetId="1">'Podklady pro stanovení'!$B$24</definedName>
    <definedName name="_ftnref1" localSheetId="1">'Podklady pro stanovení'!$B$18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4" l="1"/>
  <c r="E29" i="4"/>
  <c r="E28" i="4"/>
  <c r="E27" i="4"/>
  <c r="E24" i="4"/>
  <c r="E25" i="4"/>
  <c r="E26" i="4"/>
  <c r="E23" i="4"/>
  <c r="E18" i="4" l="1"/>
  <c r="E41" i="4"/>
  <c r="E40" i="4"/>
  <c r="E36" i="4"/>
  <c r="E37" i="4"/>
  <c r="E38" i="4"/>
  <c r="E39" i="4"/>
  <c r="E15" i="4"/>
  <c r="E21" i="4" l="1"/>
  <c r="E35" i="4"/>
  <c r="E31" i="4"/>
  <c r="H23" i="4" s="1"/>
  <c r="E42" i="4"/>
  <c r="H30" i="4" l="1"/>
  <c r="H26" i="4"/>
  <c r="H27" i="4"/>
  <c r="H25" i="4"/>
  <c r="H29" i="4"/>
  <c r="H28" i="4"/>
  <c r="E33" i="4"/>
  <c r="E43" i="4" s="1"/>
  <c r="H24" i="4"/>
  <c r="G18" i="4" l="1"/>
  <c r="G21" i="4"/>
  <c r="H41" i="4"/>
  <c r="H37" i="4"/>
  <c r="H36" i="4"/>
  <c r="H40" i="4"/>
  <c r="H39" i="4"/>
  <c r="H38" i="4"/>
  <c r="H42" i="4"/>
  <c r="G15" i="4"/>
  <c r="H35" i="4"/>
</calcChain>
</file>

<file path=xl/sharedStrings.xml><?xml version="1.0" encoding="utf-8"?>
<sst xmlns="http://schemas.openxmlformats.org/spreadsheetml/2006/main" count="54" uniqueCount="50">
  <si>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</si>
  <si>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</si>
  <si>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</si>
  <si>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</si>
  <si>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</si>
  <si>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</si>
  <si>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</si>
  <si>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</si>
  <si>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</si>
  <si>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</si>
  <si>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</si>
  <si>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</si>
  <si>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</si>
  <si>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</si>
  <si>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</si>
  <si>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</si>
  <si>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</si>
  <si>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</si>
  <si>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>INTEGROVANÝ REGIONÁLNÍ OPERAČNÍ PROGRAM 2021–2027</t>
  </si>
  <si>
    <t>přímé výdaje na oblast intervence 043</t>
  </si>
  <si>
    <t>přímé výdaje na oblast intervence 045</t>
  </si>
  <si>
    <t>přímé výdaje na oblast intervence 016</t>
  </si>
  <si>
    <t>přímé výdaje na oblast intervence 124</t>
  </si>
  <si>
    <t>přímé výdaje na oblast intervence 058</t>
  </si>
  <si>
    <t>přímé výdaje na oblast intervence 059</t>
  </si>
  <si>
    <t>přímé výdaje na oblast intervence 060</t>
  </si>
  <si>
    <t>přímé výdaje na oblast intervence 061</t>
  </si>
  <si>
    <t>z toho infrastruktura pro odborné vzdělávání a přípravu a vzdělávání dospělých</t>
  </si>
  <si>
    <t>z toho ostatní</t>
  </si>
  <si>
    <t xml:space="preserve">3) výstavba, modernizace ICT systémů </t>
  </si>
  <si>
    <t>4) infrastruktura pro odborné vzdělávání a přípravu a vzdělávání dospělých</t>
  </si>
  <si>
    <t>7) ostatní výše neuvedené přímé výdaje</t>
  </si>
  <si>
    <t>výdaje na oblast intervence 043 včetně příslušných nepřímých výdajů</t>
  </si>
  <si>
    <t>výdaje na oblast intervence 045 včetně příslušných nepřímých výdajů</t>
  </si>
  <si>
    <t>výdaje na oblast intervence 016 včetně příslušných nepřímých výdajů</t>
  </si>
  <si>
    <t>výdaje na oblast intervence 124 včetně příslušných nepřímých výdajů</t>
  </si>
  <si>
    <t>výdaje na oblast intervence 058 včetně příslušných nepřímých výdajů</t>
  </si>
  <si>
    <t>výdaje na oblast intervence 059 včetně příslušných nepřímých výdajů</t>
  </si>
  <si>
    <t>výdaje na oblast intervence 060 včetně příslušných nepřímých výdajů</t>
  </si>
  <si>
    <t>výdaje na oblast intervence 061 včetně příslušných nepřímých výdajů</t>
  </si>
  <si>
    <t>12. VÝZVA IROP - Integrovaný záchranný systém - ZZS krajů  - SC 2.1 (MRR)</t>
  </si>
  <si>
    <t>13. VÝZVA IROP - Integrovaný záchranný systém - ZZS krajů  - SC 2.1 (PR)</t>
  </si>
  <si>
    <t xml:space="preserve">Přesný výčet možných přímých výdajů na projekt je uveden v kap. 3.2.1 Specifických pravidel. </t>
  </si>
  <si>
    <t>058,059,060,061</t>
  </si>
  <si>
    <t>2) změny dokončené budovy - energetická účinnost (rozdělení projektů na nové budovy a změny dokončených budov se posuzuje podle § 6, odst. 3 vyhlášky č. 264/2020 Sb., o energetické náročnosti budov.)</t>
  </si>
  <si>
    <t>1) výstavba nové budovy - energetická účinnost (rozdělení projektů na nové budovy a změny dokončených budov se posuzuje podle § 6, odst. 3 vyhlášky č. 264/2020 Sb., o energetické náročnosti budov.)</t>
  </si>
  <si>
    <t>5) nákup pozemku/souboru pozemků v limitu 10 %, viz SPPŽP 3.2.1 - celkem:</t>
  </si>
  <si>
    <t>6) nákup pozemku/souboru pozemků zahrnující opuštěnou nemovitost v limitu 15 %, viz SPPŽP 3.2.1 - celkem:</t>
  </si>
  <si>
    <t>souhrný limit v případě kombinace limitu 10 % a 15 % (projekt musí plnit kumulativně všechny 3 limity)</t>
  </si>
  <si>
    <t xml:space="preserve">Verze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</si>
</sst>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0" fontId="4" fillId="0" borderId="0" xfId="0" applyFont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0" fontId="0" fillId="4" borderId="1" xfId="2" applyNumberFormat="1" applyFont="1" applyFill="1" applyBorder="1"/>
    <xf numFmtId="165" fontId="0" fillId="0" borderId="1" xfId="0" applyNumberFormat="1" applyFont="1" applyBorder="1" applyAlignment="1">
      <alignment horizontal="right" vertical="center"/>
    </xf>
    <xf numFmtId="10" fontId="0" fillId="4" borderId="1" xfId="2" applyNumberFormat="1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horizontal="right"/>
    </xf>
    <xf numFmtId="165" fontId="0" fillId="2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left" vertical="center" wrapText="1" indent="6"/>
    </xf>
    <xf numFmtId="165" fontId="4" fillId="0" borderId="3" xfId="0" applyNumberFormat="1" applyFont="1" applyBorder="1"/>
    <xf numFmtId="0" fontId="2" fillId="0" borderId="3" xfId="0" applyFont="1" applyBorder="1"/>
    <xf numFmtId="0" fontId="0" fillId="0" borderId="5" xfId="0" applyBorder="1"/>
    <xf numFmtId="0" fontId="0" fillId="0" borderId="3" xfId="0" applyBorder="1"/>
    <xf numFmtId="0" fontId="0" fillId="0" borderId="7" xfId="0" applyBorder="1"/>
    <xf numFmtId="0" fontId="0" fillId="0" borderId="1" xfId="0" applyFont="1" applyFill="1" applyBorder="1" applyAlignment="1">
      <alignment horizontal="left" vertical="center" wrapText="1" indent="3"/>
    </xf>
    <xf numFmtId="0" fontId="2" fillId="0" borderId="3" xfId="0" applyFont="1" applyBorder="1" applyAlignment="1">
      <alignment vertical="center"/>
    </xf>
    <xf numFmtId="0" fontId="0" fillId="6" borderId="10" xfId="0" applyFill="1" applyBorder="1" applyAlignment="1">
      <alignment vertical="top"/>
    </xf>
    <xf numFmtId="164" fontId="4" fillId="6" borderId="1" xfId="0" applyNumberFormat="1" applyFont="1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vertical="center"/>
    </xf>
    <xf numFmtId="0" fontId="0" fillId="7" borderId="1" xfId="0" applyFont="1" applyFill="1" applyBorder="1" applyAlignment="1">
      <alignment horizontal="left" vertical="center" wrapText="1" indent="3"/>
    </xf>
    <xf numFmtId="165" fontId="0" fillId="7" borderId="1" xfId="0" applyNumberFormat="1" applyFont="1" applyFill="1" applyBorder="1" applyAlignment="1">
      <alignment horizontal="right" vertical="center"/>
    </xf>
    <xf numFmtId="164" fontId="4" fillId="7" borderId="1" xfId="0" applyNumberFormat="1" applyFont="1" applyFill="1" applyBorder="1" applyAlignment="1">
      <alignment horizontal="right" vertical="center"/>
    </xf>
    <xf numFmtId="0" fontId="0" fillId="7" borderId="4" xfId="0" applyFill="1" applyBorder="1" applyAlignment="1">
      <alignment vertical="center"/>
    </xf>
    <xf numFmtId="10" fontId="4" fillId="4" borderId="13" xfId="2" applyNumberFormat="1" applyFont="1" applyFill="1" applyBorder="1" applyAlignment="1">
      <alignment vertical="center"/>
    </xf>
    <xf numFmtId="10" fontId="0" fillId="0" borderId="1" xfId="0" applyNumberFormat="1" applyBorder="1"/>
    <xf numFmtId="9" fontId="0" fillId="7" borderId="2" xfId="2" applyFont="1" applyFill="1" applyBorder="1" applyAlignment="1">
      <alignment vertical="center"/>
    </xf>
    <xf numFmtId="0" fontId="0" fillId="7" borderId="13" xfId="0" applyFont="1" applyFill="1" applyBorder="1" applyAlignment="1">
      <alignment horizontal="left" vertical="center" wrapText="1" indent="3"/>
    </xf>
    <xf numFmtId="0" fontId="0" fillId="7" borderId="13" xfId="0" applyFill="1" applyBorder="1"/>
    <xf numFmtId="164" fontId="4" fillId="7" borderId="13" xfId="0" applyNumberFormat="1" applyFont="1" applyFill="1" applyBorder="1" applyAlignment="1">
      <alignment vertical="center"/>
    </xf>
    <xf numFmtId="9" fontId="0" fillId="7" borderId="13" xfId="0" applyNumberFormat="1" applyFill="1" applyBorder="1" applyAlignment="1">
      <alignment vertical="center"/>
    </xf>
    <xf numFmtId="10" fontId="4" fillId="7" borderId="13" xfId="2" applyNumberFormat="1" applyFont="1" applyFill="1" applyBorder="1" applyAlignment="1">
      <alignment vertical="center"/>
    </xf>
    <xf numFmtId="165" fontId="0" fillId="7" borderId="1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9" fontId="0" fillId="7" borderId="1" xfId="0" applyNumberFormat="1" applyFill="1" applyBorder="1" applyAlignment="1">
      <alignment vertical="center"/>
    </xf>
    <xf numFmtId="0" fontId="0" fillId="7" borderId="1" xfId="0" applyFill="1" applyBorder="1"/>
    <xf numFmtId="0" fontId="2" fillId="7" borderId="1" xfId="0" applyFont="1" applyFill="1" applyBorder="1" applyAlignment="1">
      <alignment horizontal="left" vertical="center" wrapText="1" indent="3"/>
    </xf>
    <xf numFmtId="164" fontId="0" fillId="4" borderId="1" xfId="0" applyNumberForma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164" fontId="15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0" fillId="4" borderId="1" xfId="0" applyFill="1" applyBorder="1" applyAlignment="1">
      <alignment horizontal="left" wrapText="1"/>
    </xf>
    <xf numFmtId="0" fontId="0" fillId="6" borderId="1" xfId="0" applyFill="1" applyBorder="1" applyAlignment="1">
      <alignment wrapText="1"/>
    </xf>
    <xf numFmtId="0" fontId="5" fillId="6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ill>
        <patternFill>
          <bgColor rgb="FFFF9999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zoomScaleNormal="100" zoomScaleSheetLayoutView="100" workbookViewId="0">
      <selection activeCell="S21" sqref="S21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94" t="s">
        <v>18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94" t="s">
        <v>15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95" t="s">
        <v>16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</row>
    <row r="20" spans="1:14" ht="60.75" customHeight="1" x14ac:dyDescent="0.25">
      <c r="A20" s="96" t="s">
        <v>17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</row>
    <row r="21" spans="1:14" ht="30.6" customHeight="1" x14ac:dyDescent="0.25">
      <c r="A21" s="99" t="s">
        <v>40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ht="23.25" x14ac:dyDescent="0.25">
      <c r="A22" s="99" t="s">
        <v>41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ht="30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spans="1:14" ht="20.25" x14ac:dyDescent="0.25">
      <c r="A24" s="98" t="s">
        <v>49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43"/>
  <sheetViews>
    <sheetView topLeftCell="A20" zoomScaleNormal="100" workbookViewId="0">
      <selection activeCell="D13" sqref="D13"/>
    </sheetView>
  </sheetViews>
  <sheetFormatPr defaultRowHeight="12.75" x14ac:dyDescent="0.2"/>
  <cols>
    <col min="1" max="1" width="4.28515625" customWidth="1"/>
    <col min="2" max="2" width="99.140625" customWidth="1"/>
    <col min="3" max="3" width="20.85546875" style="39" customWidth="1"/>
    <col min="4" max="4" width="62" customWidth="1"/>
    <col min="5" max="5" width="21.28515625" customWidth="1"/>
    <col min="6" max="6" width="12.7109375" customWidth="1"/>
    <col min="7" max="7" width="16.28515625" customWidth="1"/>
    <col min="8" max="8" width="12.7109375" customWidth="1"/>
    <col min="9" max="9" width="15.7109375" bestFit="1" customWidth="1"/>
  </cols>
  <sheetData>
    <row r="1" spans="2:8" ht="15.75" x14ac:dyDescent="0.2">
      <c r="B1" s="21" t="s">
        <v>14</v>
      </c>
    </row>
    <row r="2" spans="2:8" ht="7.5" customHeight="1" x14ac:dyDescent="0.2"/>
    <row r="3" spans="2:8" ht="7.5" customHeight="1" x14ac:dyDescent="0.2"/>
    <row r="4" spans="2:8" x14ac:dyDescent="0.2">
      <c r="B4" s="2" t="s">
        <v>6</v>
      </c>
      <c r="C4" s="40"/>
      <c r="D4" s="3"/>
      <c r="E4" s="3"/>
      <c r="F4" s="3"/>
      <c r="G4" s="3"/>
      <c r="H4" s="4"/>
    </row>
    <row r="5" spans="2:8" x14ac:dyDescent="0.2">
      <c r="B5" s="22" t="s">
        <v>42</v>
      </c>
      <c r="C5" s="41"/>
      <c r="D5" s="23"/>
      <c r="E5" s="23"/>
      <c r="F5" s="23"/>
      <c r="G5" s="23"/>
      <c r="H5" s="5"/>
    </row>
    <row r="6" spans="2:8" x14ac:dyDescent="0.2">
      <c r="B6" s="22" t="s">
        <v>11</v>
      </c>
      <c r="C6" s="41"/>
      <c r="D6" s="23"/>
      <c r="E6" s="38"/>
      <c r="F6" s="23"/>
      <c r="G6" s="23"/>
      <c r="H6" s="5"/>
    </row>
    <row r="7" spans="2:8" x14ac:dyDescent="0.2">
      <c r="B7" s="62" t="s">
        <v>12</v>
      </c>
      <c r="C7" s="42"/>
      <c r="D7" s="6"/>
      <c r="E7" s="6"/>
      <c r="F7" s="6"/>
      <c r="G7" s="6"/>
      <c r="H7" s="7"/>
    </row>
    <row r="9" spans="2:8" ht="25.5" x14ac:dyDescent="0.2">
      <c r="B9" s="20" t="s">
        <v>3</v>
      </c>
      <c r="C9" s="43" t="s">
        <v>7</v>
      </c>
      <c r="D9" s="20" t="s">
        <v>13</v>
      </c>
      <c r="E9" s="20" t="s">
        <v>5</v>
      </c>
      <c r="F9" s="20" t="s">
        <v>8</v>
      </c>
      <c r="G9" s="20" t="s">
        <v>9</v>
      </c>
      <c r="H9" s="20" t="s">
        <v>4</v>
      </c>
    </row>
    <row r="10" spans="2:8" ht="16.5" customHeight="1" x14ac:dyDescent="0.2">
      <c r="B10" s="61" t="s">
        <v>2</v>
      </c>
      <c r="C10" s="55"/>
      <c r="D10" s="56"/>
      <c r="E10" s="57"/>
      <c r="F10" s="58"/>
      <c r="G10" s="58"/>
      <c r="H10" s="59"/>
    </row>
    <row r="11" spans="2:8" s="27" customFormat="1" ht="29.25" customHeight="1" x14ac:dyDescent="0.2">
      <c r="B11" s="24" t="s">
        <v>45</v>
      </c>
      <c r="C11" s="48">
        <v>43</v>
      </c>
      <c r="D11" s="88"/>
      <c r="E11" s="63">
        <v>11000000</v>
      </c>
      <c r="F11" s="82"/>
      <c r="G11" s="25"/>
      <c r="H11" s="25"/>
    </row>
    <row r="12" spans="2:8" s="27" customFormat="1" ht="29.25" customHeight="1" x14ac:dyDescent="0.2">
      <c r="B12" s="24" t="s">
        <v>44</v>
      </c>
      <c r="C12" s="48">
        <v>45</v>
      </c>
      <c r="D12" s="88"/>
      <c r="E12" s="63">
        <v>5000000</v>
      </c>
      <c r="F12" s="28"/>
      <c r="G12" s="25"/>
      <c r="H12" s="26"/>
    </row>
    <row r="13" spans="2:8" s="27" customFormat="1" ht="23.25" customHeight="1" x14ac:dyDescent="0.2">
      <c r="B13" s="24" t="s">
        <v>29</v>
      </c>
      <c r="C13" s="48">
        <v>16</v>
      </c>
      <c r="D13" s="88"/>
      <c r="E13" s="63">
        <v>1000000</v>
      </c>
      <c r="F13" s="28"/>
      <c r="G13" s="25"/>
      <c r="H13" s="26"/>
    </row>
    <row r="14" spans="2:8" s="27" customFormat="1" ht="23.25" customHeight="1" x14ac:dyDescent="0.2">
      <c r="B14" s="24" t="s">
        <v>30</v>
      </c>
      <c r="C14" s="48">
        <v>124</v>
      </c>
      <c r="D14" s="88"/>
      <c r="E14" s="63"/>
      <c r="F14" s="28"/>
      <c r="G14" s="25"/>
      <c r="H14" s="26"/>
    </row>
    <row r="15" spans="2:8" ht="26.25" customHeight="1" x14ac:dyDescent="0.2">
      <c r="B15" s="72" t="s">
        <v>46</v>
      </c>
      <c r="C15" s="73"/>
      <c r="D15" s="89"/>
      <c r="E15" s="74">
        <f>SUM(E16:E17)</f>
        <v>1900000</v>
      </c>
      <c r="F15" s="75">
        <v>0.1</v>
      </c>
      <c r="G15" s="76">
        <f>E15/$E$43</f>
        <v>5.5664606099668945E-2</v>
      </c>
      <c r="H15" s="73"/>
    </row>
    <row r="16" spans="2:8" ht="22.5" customHeight="1" x14ac:dyDescent="0.2">
      <c r="B16" s="54" t="s">
        <v>27</v>
      </c>
      <c r="C16" s="48">
        <v>124</v>
      </c>
      <c r="D16" s="90"/>
      <c r="E16" s="64">
        <v>1900000</v>
      </c>
      <c r="F16" s="1"/>
      <c r="G16" s="70"/>
      <c r="H16" s="1"/>
    </row>
    <row r="17" spans="2:8" ht="22.5" customHeight="1" x14ac:dyDescent="0.2">
      <c r="B17" s="54" t="s">
        <v>28</v>
      </c>
      <c r="C17" s="50" t="s">
        <v>43</v>
      </c>
      <c r="D17" s="91"/>
      <c r="E17" s="64"/>
      <c r="F17" s="51"/>
      <c r="G17" s="51"/>
      <c r="H17" s="25"/>
    </row>
    <row r="18" spans="2:8" ht="27.75" customHeight="1" x14ac:dyDescent="0.2">
      <c r="B18" s="65" t="s">
        <v>47</v>
      </c>
      <c r="C18" s="77"/>
      <c r="D18" s="92"/>
      <c r="E18" s="78">
        <f>SUM(E19:E20)</f>
        <v>3000000</v>
      </c>
      <c r="F18" s="79">
        <v>0.15</v>
      </c>
      <c r="G18" s="76">
        <f>E18/$E$43</f>
        <v>8.789148331526675E-2</v>
      </c>
      <c r="H18" s="80"/>
    </row>
    <row r="19" spans="2:8" ht="21" customHeight="1" x14ac:dyDescent="0.2">
      <c r="B19" s="54" t="s">
        <v>27</v>
      </c>
      <c r="C19" s="48">
        <v>124</v>
      </c>
      <c r="D19" s="91"/>
      <c r="E19" s="64">
        <v>3000000</v>
      </c>
      <c r="F19" s="49"/>
      <c r="G19" s="49"/>
      <c r="H19" s="1"/>
    </row>
    <row r="20" spans="2:8" ht="21" customHeight="1" x14ac:dyDescent="0.2">
      <c r="B20" s="54" t="s">
        <v>28</v>
      </c>
      <c r="C20" s="50" t="s">
        <v>43</v>
      </c>
      <c r="D20" s="91"/>
      <c r="E20" s="64"/>
      <c r="F20" s="49"/>
      <c r="G20" s="49"/>
      <c r="H20" s="1"/>
    </row>
    <row r="21" spans="2:8" ht="25.5" x14ac:dyDescent="0.2">
      <c r="B21" s="81" t="s">
        <v>48</v>
      </c>
      <c r="C21" s="66"/>
      <c r="D21" s="93"/>
      <c r="E21" s="67">
        <f>E18+E15</f>
        <v>4900000</v>
      </c>
      <c r="F21" s="71">
        <v>0.15</v>
      </c>
      <c r="G21" s="69">
        <f>E21/$E$43</f>
        <v>0.14355608941493569</v>
      </c>
      <c r="H21" s="68"/>
    </row>
    <row r="22" spans="2:8" ht="22.5" customHeight="1" x14ac:dyDescent="0.2">
      <c r="B22" s="60" t="s">
        <v>31</v>
      </c>
      <c r="C22" s="50" t="s">
        <v>43</v>
      </c>
      <c r="D22" s="88"/>
      <c r="E22" s="63">
        <v>10000000</v>
      </c>
      <c r="F22" s="28"/>
      <c r="G22" s="25"/>
      <c r="H22" s="26"/>
    </row>
    <row r="23" spans="2:8" ht="15.75" customHeight="1" x14ac:dyDescent="0.2">
      <c r="B23" s="8" t="s">
        <v>19</v>
      </c>
      <c r="C23" s="52">
        <v>43</v>
      </c>
      <c r="D23" s="8"/>
      <c r="E23" s="9">
        <f>SUMIFS($E$11:$E$22,$C$11:$C$22,C23)</f>
        <v>11000000</v>
      </c>
      <c r="F23" s="10"/>
      <c r="G23" s="11"/>
      <c r="H23" s="11">
        <f>E23/$E$31</f>
        <v>0.34482758620689657</v>
      </c>
    </row>
    <row r="24" spans="2:8" ht="15.75" customHeight="1" x14ac:dyDescent="0.2">
      <c r="B24" s="8" t="s">
        <v>20</v>
      </c>
      <c r="C24" s="52">
        <v>45</v>
      </c>
      <c r="D24" s="8"/>
      <c r="E24" s="9">
        <f t="shared" ref="E24:E26" si="0">SUMIFS($E$11:$E$22,$C$11:$C$22,C24)</f>
        <v>5000000</v>
      </c>
      <c r="F24" s="10"/>
      <c r="G24" s="11"/>
      <c r="H24" s="11">
        <f>E24/$E$31</f>
        <v>0.15673981191222572</v>
      </c>
    </row>
    <row r="25" spans="2:8" ht="15.75" customHeight="1" x14ac:dyDescent="0.2">
      <c r="B25" s="8" t="s">
        <v>21</v>
      </c>
      <c r="C25" s="52">
        <v>16</v>
      </c>
      <c r="D25" s="8"/>
      <c r="E25" s="9">
        <f t="shared" si="0"/>
        <v>1000000</v>
      </c>
      <c r="F25" s="10"/>
      <c r="G25" s="11"/>
      <c r="H25" s="11">
        <f t="shared" ref="H25:H29" si="1">E25/$E$31</f>
        <v>3.1347962382445138E-2</v>
      </c>
    </row>
    <row r="26" spans="2:8" ht="15.75" customHeight="1" x14ac:dyDescent="0.2">
      <c r="B26" s="8" t="s">
        <v>22</v>
      </c>
      <c r="C26" s="52">
        <v>124</v>
      </c>
      <c r="D26" s="8"/>
      <c r="E26" s="9">
        <f t="shared" si="0"/>
        <v>4900000</v>
      </c>
      <c r="F26" s="10"/>
      <c r="G26" s="11"/>
      <c r="H26" s="11">
        <f t="shared" si="1"/>
        <v>0.15360501567398119</v>
      </c>
    </row>
    <row r="27" spans="2:8" ht="15.75" customHeight="1" x14ac:dyDescent="0.2">
      <c r="B27" s="8" t="s">
        <v>23</v>
      </c>
      <c r="C27" s="53">
        <v>58</v>
      </c>
      <c r="D27" s="8"/>
      <c r="E27" s="9">
        <f>SUMIFS($E$11:$E$22,$C$11:$C$22,"058,059,060,061")*24%</f>
        <v>2400000</v>
      </c>
      <c r="F27" s="10"/>
      <c r="G27" s="11"/>
      <c r="H27" s="11">
        <f t="shared" si="1"/>
        <v>7.5235109717868343E-2</v>
      </c>
    </row>
    <row r="28" spans="2:8" ht="15.75" customHeight="1" x14ac:dyDescent="0.2">
      <c r="B28" s="8" t="s">
        <v>24</v>
      </c>
      <c r="C28" s="53">
        <v>59</v>
      </c>
      <c r="D28" s="8"/>
      <c r="E28" s="9">
        <f>SUMIFS($E$11:$E$22,$C$11:$C$22,"058,059,060,061")*34%</f>
        <v>3400000.0000000005</v>
      </c>
      <c r="F28" s="10"/>
      <c r="G28" s="11"/>
      <c r="H28" s="11">
        <f t="shared" si="1"/>
        <v>0.10658307210031349</v>
      </c>
    </row>
    <row r="29" spans="2:8" ht="15.75" customHeight="1" x14ac:dyDescent="0.2">
      <c r="B29" s="8" t="s">
        <v>25</v>
      </c>
      <c r="C29" s="53">
        <v>60</v>
      </c>
      <c r="D29" s="8"/>
      <c r="E29" s="9">
        <f>SUMIFS($E$11:$E$22,$C$11:$C$22,"058,059,060,061")*32%</f>
        <v>3200000</v>
      </c>
      <c r="F29" s="10"/>
      <c r="G29" s="11"/>
      <c r="H29" s="11">
        <f t="shared" si="1"/>
        <v>0.10031347962382445</v>
      </c>
    </row>
    <row r="30" spans="2:8" ht="15.75" customHeight="1" x14ac:dyDescent="0.2">
      <c r="B30" s="8" t="s">
        <v>26</v>
      </c>
      <c r="C30" s="53">
        <v>61</v>
      </c>
      <c r="D30" s="8"/>
      <c r="E30" s="9">
        <f>SUMIFS($E$11:$E$22,$C$11:$C$22,"058,059,060,061")*10%</f>
        <v>1000000</v>
      </c>
      <c r="F30" s="10"/>
      <c r="G30" s="11"/>
      <c r="H30" s="11">
        <f>E30/$E$31</f>
        <v>3.1347962382445138E-2</v>
      </c>
    </row>
    <row r="31" spans="2:8" ht="16.5" customHeight="1" x14ac:dyDescent="0.2">
      <c r="B31" s="83" t="s">
        <v>0</v>
      </c>
      <c r="C31" s="84"/>
      <c r="D31" s="83"/>
      <c r="E31" s="85">
        <f>SUM(E23:E30)</f>
        <v>31900000</v>
      </c>
      <c r="F31" s="86"/>
      <c r="G31" s="87"/>
      <c r="H31" s="87"/>
    </row>
    <row r="32" spans="2:8" x14ac:dyDescent="0.2">
      <c r="E32" s="46"/>
    </row>
    <row r="33" spans="2:8" ht="17.25" customHeight="1" x14ac:dyDescent="0.2">
      <c r="B33" s="12" t="s">
        <v>10</v>
      </c>
      <c r="C33" s="44"/>
      <c r="D33" s="12"/>
      <c r="E33" s="85">
        <f>E31*0.07</f>
        <v>2233000</v>
      </c>
      <c r="F33" s="13"/>
      <c r="G33" s="14"/>
      <c r="H33" s="14"/>
    </row>
    <row r="34" spans="2:8" x14ac:dyDescent="0.2">
      <c r="E34" s="46"/>
    </row>
    <row r="35" spans="2:8" ht="16.5" customHeight="1" x14ac:dyDescent="0.2">
      <c r="B35" s="8" t="s">
        <v>32</v>
      </c>
      <c r="C35" s="52">
        <v>43</v>
      </c>
      <c r="D35" s="8"/>
      <c r="E35" s="9">
        <f>E23*1.07</f>
        <v>11770000</v>
      </c>
      <c r="F35" s="10"/>
      <c r="G35" s="8"/>
      <c r="H35" s="11">
        <f>E35/$E$43</f>
        <v>0.34482758620689657</v>
      </c>
    </row>
    <row r="36" spans="2:8" ht="16.5" customHeight="1" x14ac:dyDescent="0.2">
      <c r="B36" s="8" t="s">
        <v>33</v>
      </c>
      <c r="C36" s="52">
        <v>45</v>
      </c>
      <c r="D36" s="8"/>
      <c r="E36" s="9">
        <f t="shared" ref="E36:E42" si="2">E24*1.07</f>
        <v>5350000</v>
      </c>
      <c r="F36" s="10"/>
      <c r="G36" s="8"/>
      <c r="H36" s="11">
        <f t="shared" ref="H36:H42" si="3">E36/$E$43</f>
        <v>0.15673981191222572</v>
      </c>
    </row>
    <row r="37" spans="2:8" ht="16.5" customHeight="1" x14ac:dyDescent="0.2">
      <c r="B37" s="8" t="s">
        <v>34</v>
      </c>
      <c r="C37" s="52">
        <v>16</v>
      </c>
      <c r="D37" s="8"/>
      <c r="E37" s="9">
        <f t="shared" si="2"/>
        <v>1070000</v>
      </c>
      <c r="F37" s="10"/>
      <c r="G37" s="8"/>
      <c r="H37" s="11">
        <f t="shared" si="3"/>
        <v>3.1347962382445138E-2</v>
      </c>
    </row>
    <row r="38" spans="2:8" ht="16.5" customHeight="1" x14ac:dyDescent="0.2">
      <c r="B38" s="8" t="s">
        <v>35</v>
      </c>
      <c r="C38" s="52">
        <v>124</v>
      </c>
      <c r="D38" s="8"/>
      <c r="E38" s="9">
        <f t="shared" si="2"/>
        <v>5243000</v>
      </c>
      <c r="F38" s="10"/>
      <c r="G38" s="8"/>
      <c r="H38" s="11">
        <f t="shared" si="3"/>
        <v>0.15360501567398119</v>
      </c>
    </row>
    <row r="39" spans="2:8" ht="16.5" customHeight="1" x14ac:dyDescent="0.2">
      <c r="B39" s="8" t="s">
        <v>36</v>
      </c>
      <c r="C39" s="53">
        <v>58</v>
      </c>
      <c r="D39" s="8"/>
      <c r="E39" s="9">
        <f t="shared" si="2"/>
        <v>2568000</v>
      </c>
      <c r="F39" s="10"/>
      <c r="G39" s="8"/>
      <c r="H39" s="11">
        <f t="shared" si="3"/>
        <v>7.5235109717868343E-2</v>
      </c>
    </row>
    <row r="40" spans="2:8" ht="16.5" customHeight="1" x14ac:dyDescent="0.2">
      <c r="B40" s="8" t="s">
        <v>37</v>
      </c>
      <c r="C40" s="53">
        <v>59</v>
      </c>
      <c r="D40" s="8"/>
      <c r="E40" s="9">
        <f t="shared" si="2"/>
        <v>3638000.0000000009</v>
      </c>
      <c r="F40" s="10"/>
      <c r="G40" s="8"/>
      <c r="H40" s="11">
        <f t="shared" si="3"/>
        <v>0.10658307210031351</v>
      </c>
    </row>
    <row r="41" spans="2:8" ht="16.5" customHeight="1" x14ac:dyDescent="0.2">
      <c r="B41" s="8" t="s">
        <v>38</v>
      </c>
      <c r="C41" s="53">
        <v>60</v>
      </c>
      <c r="D41" s="8"/>
      <c r="E41" s="9">
        <f t="shared" si="2"/>
        <v>3424000</v>
      </c>
      <c r="F41" s="10"/>
      <c r="G41" s="8"/>
      <c r="H41" s="11">
        <f t="shared" si="3"/>
        <v>0.10031347962382445</v>
      </c>
    </row>
    <row r="42" spans="2:8" ht="16.5" customHeight="1" x14ac:dyDescent="0.2">
      <c r="B42" s="8" t="s">
        <v>39</v>
      </c>
      <c r="C42" s="53">
        <v>61</v>
      </c>
      <c r="D42" s="8"/>
      <c r="E42" s="9">
        <f t="shared" si="2"/>
        <v>1070000</v>
      </c>
      <c r="F42" s="10"/>
      <c r="G42" s="8"/>
      <c r="H42" s="11">
        <f t="shared" si="3"/>
        <v>3.1347962382445138E-2</v>
      </c>
    </row>
    <row r="43" spans="2:8" ht="22.5" customHeight="1" x14ac:dyDescent="0.2">
      <c r="B43" s="16" t="s">
        <v>1</v>
      </c>
      <c r="C43" s="45"/>
      <c r="D43" s="15"/>
      <c r="E43" s="47">
        <f>SUM(E31:E33)</f>
        <v>34133000</v>
      </c>
      <c r="F43" s="17"/>
      <c r="G43" s="18"/>
      <c r="H43" s="19"/>
    </row>
  </sheetData>
  <sheetProtection algorithmName="SHA-512" hashValue="7Jc6NQh5/9R79I5FWJacHS25sP7wiXCvq3ucYtl7goj84NM0UzMcrmu3BIR5i3etdgSjc/p012vF65Fp5kWJeA==" saltValue="dc5ia7CPyiVBwD2KYqm8Ww==" spinCount="100000" sheet="1" objects="1" scenarios="1"/>
  <protectedRanges>
    <protectedRange sqref="D11:E14 D16:E17 D19:E20 D22:E22" name="Oblast1"/>
  </protectedRanges>
  <conditionalFormatting sqref="G15">
    <cfRule type="expression" dxfId="3" priority="5">
      <formula>$G$15&lt;=$F$15</formula>
    </cfRule>
  </conditionalFormatting>
  <conditionalFormatting sqref="G18">
    <cfRule type="expression" dxfId="2" priority="3">
      <formula>$G$15&lt;=$F$15</formula>
    </cfRule>
  </conditionalFormatting>
  <conditionalFormatting sqref="G21">
    <cfRule type="expression" dxfId="1" priority="2">
      <formula>$G$21&lt;=$F$21</formula>
    </cfRule>
  </conditionalFormatting>
  <conditionalFormatting sqref="G15:G22">
    <cfRule type="expression" dxfId="0" priority="1">
      <formula>G15&gt;F15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strana</vt:lpstr>
      <vt:lpstr>Podklady pro stanovení</vt:lpstr>
      <vt:lpstr>'Podklady pro stanovení'!_ftn1</vt:lpstr>
      <vt:lpstr>'Podklady pro stanovení'!_ftnref1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Mazanik Jan</cp:lastModifiedBy>
  <cp:lastPrinted>2022-04-04T14:43:27Z</cp:lastPrinted>
  <dcterms:created xsi:type="dcterms:W3CDTF">2022-04-04T08:24:21Z</dcterms:created>
  <dcterms:modified xsi:type="dcterms:W3CDTF">2023-08-16T10:25:54Z</dcterms:modified>
</cp:coreProperties>
</file>